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5456" windowWidth="21220" windowHeight="14920" tabRatio="3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<sst xmlns="http://schemas.openxmlformats.org/spreadsheetml/2006/main" count="133" uniqueCount="62">
  <si>
    <t>mean frequency of the "20" allele in the total population</t>
  </si>
  <si>
    <t>frequency of the "12" allele in subpopulation 1</t>
  </si>
  <si>
    <t>See Interact Box 5.3</t>
  </si>
  <si>
    <t>difference between twice total population variance and twice average within subpopulation variance standardized by the twice total population variance</t>
  </si>
  <si>
    <t>Rst</t>
  </si>
  <si>
    <t>Population 1</t>
  </si>
  <si>
    <t>Population 2</t>
  </si>
  <si>
    <t>Comparison of Rst and Fst to illustrate the consequences of</t>
  </si>
  <si>
    <t>Case 1</t>
  </si>
  <si>
    <t>Case 4</t>
  </si>
  <si>
    <t>Case 3</t>
  </si>
  <si>
    <t>Case 2</t>
  </si>
  <si>
    <t>H1</t>
  </si>
  <si>
    <t>H2</t>
  </si>
  <si>
    <t>Hs</t>
  </si>
  <si>
    <t>Ht</t>
  </si>
  <si>
    <t>Fst</t>
  </si>
  <si>
    <t>p1</t>
  </si>
  <si>
    <t>p2</t>
  </si>
  <si>
    <t>Meaning</t>
  </si>
  <si>
    <t>average expected within subpopulation heterozygosity</t>
  </si>
  <si>
    <t xml:space="preserve">The example below shows a case where allele frequencies are variable within each subpopulation and diverged between subpopulations.  </t>
  </si>
  <si>
    <t>Allelic states between populations are similar.</t>
  </si>
  <si>
    <t>Allelic states between populations are dissimilar.</t>
  </si>
  <si>
    <t>The examples below shows cases where allele frequencies are fixed within each subpopulation and diverged between subpopulations.</t>
  </si>
  <si>
    <t>frequency of the "10" allele in subpopulation 1</t>
  </si>
  <si>
    <t>frequency of the "10" allele in subpopulation 2</t>
  </si>
  <si>
    <t>expected heterozygosity within subpopulation 1</t>
  </si>
  <si>
    <t>expected heterozygosity within subpopulation 2</t>
  </si>
  <si>
    <t>expected total population heterozygosity</t>
  </si>
  <si>
    <t>difference between total population and within population heterozygosity standardized by the total population heterozygosity</t>
  </si>
  <si>
    <t>variation in allelic state within subpopulation 1</t>
  </si>
  <si>
    <t>variation in allelic state within subpopulation 2</t>
  </si>
  <si>
    <t>Statistics</t>
  </si>
  <si>
    <t xml:space="preserve">the stepwise and infinite mutation models.  </t>
  </si>
  <si>
    <t>Sw1</t>
  </si>
  <si>
    <t>Spreadsheet simulation copyright 2009 by Matthew B. Hamilton.  All rights reserved.</t>
  </si>
  <si>
    <r>
      <t xml:space="preserve">Simulation accompanies the text </t>
    </r>
    <r>
      <rPr>
        <i/>
        <sz val="10"/>
        <rFont val="Verdana"/>
        <family val="0"/>
      </rPr>
      <t>Population Genetics</t>
    </r>
    <r>
      <rPr>
        <sz val="10"/>
        <rFont val="Verdana"/>
        <family val="0"/>
      </rPr>
      <t xml:space="preserve"> and can be used and</t>
    </r>
  </si>
  <si>
    <t>Sw2</t>
  </si>
  <si>
    <t>St</t>
  </si>
  <si>
    <t>twice the variation in allelic state within the total population</t>
  </si>
  <si>
    <t>q1</t>
  </si>
  <si>
    <t>r1</t>
  </si>
  <si>
    <t>q2</t>
  </si>
  <si>
    <t>r2</t>
  </si>
  <si>
    <t>frequency of the "9" allele in subpopulation 1</t>
  </si>
  <si>
    <t>redisitributed as long as this notice is retained and no fee is charged.</t>
  </si>
  <si>
    <t>frequency of the "9" allele in subpopulation 2</t>
  </si>
  <si>
    <t>frequency of the "11" allele in subpopulation 1</t>
  </si>
  <si>
    <t>p-bar</t>
  </si>
  <si>
    <t>q-br</t>
  </si>
  <si>
    <t>r-bar</t>
  </si>
  <si>
    <t>frequency of the "19" allele in subpopulation 1</t>
  </si>
  <si>
    <t>s1</t>
  </si>
  <si>
    <t>frequency of the "20" allele in subpopulation 1</t>
  </si>
  <si>
    <t>frequency of the "19" allele in subpopulation 2</t>
  </si>
  <si>
    <t>frequency of the "20" allele in subpopulation 2</t>
  </si>
  <si>
    <t>s-bar</t>
  </si>
  <si>
    <t>s2</t>
  </si>
  <si>
    <t>mean frequency of the "9" allele in the total population</t>
  </si>
  <si>
    <t>mean frequency of the "10" allele in the total population</t>
  </si>
  <si>
    <t>mean frequency of the "19" allele in the total population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</si>
</sst>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 wrapText="1"/>
    </xf>
    <xf numFmtId="164" fontId="0" fillId="0" borderId="6" xfId="0" applyNumberForma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selection activeCell="F16" sqref="F16"/>
    </sheetView>
  </sheetViews>
  <sheetFormatPr defaultColWidth="11.00390625" defaultRowHeight="12.75"/>
  <cols>
    <col min="12" max="12" width="14.375" style="0" customWidth="1"/>
  </cols>
  <sheetData>
    <row r="1" spans="1:12" ht="12.75">
      <c r="A1" s="1" t="s">
        <v>7</v>
      </c>
      <c r="F1" s="19" t="s">
        <v>36</v>
      </c>
      <c r="G1" s="20"/>
      <c r="H1" s="20"/>
      <c r="I1" s="20"/>
      <c r="J1" s="20"/>
      <c r="K1" s="20"/>
      <c r="L1" s="21"/>
    </row>
    <row r="2" spans="1:12" ht="12.75">
      <c r="A2" s="1" t="s">
        <v>34</v>
      </c>
      <c r="F2" s="22" t="s">
        <v>37</v>
      </c>
      <c r="G2" s="23"/>
      <c r="H2" s="23"/>
      <c r="I2" s="23"/>
      <c r="J2" s="23"/>
      <c r="K2" s="23"/>
      <c r="L2" s="24"/>
    </row>
    <row r="3" spans="1:12" ht="12.75">
      <c r="A3" s="1"/>
      <c r="F3" s="25" t="s">
        <v>46</v>
      </c>
      <c r="G3" s="26"/>
      <c r="H3" s="26"/>
      <c r="I3" s="26"/>
      <c r="J3" s="26"/>
      <c r="K3" s="26"/>
      <c r="L3" s="27"/>
    </row>
    <row r="4" ht="12.75">
      <c r="A4" s="1" t="s">
        <v>2</v>
      </c>
    </row>
    <row r="5" ht="12.75">
      <c r="A5" s="1"/>
    </row>
    <row r="6" spans="1:10" s="28" customFormat="1" ht="12.75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</row>
    <row r="8" spans="2:3" ht="12.75">
      <c r="B8" s="3" t="s">
        <v>8</v>
      </c>
      <c r="C8" s="3" t="s">
        <v>11</v>
      </c>
    </row>
    <row r="9" spans="1:3" ht="12.75">
      <c r="A9" t="s">
        <v>5</v>
      </c>
      <c r="B9" s="2">
        <v>10</v>
      </c>
      <c r="C9" s="2">
        <v>10</v>
      </c>
    </row>
    <row r="10" spans="2:3" ht="12.75">
      <c r="B10" s="2">
        <v>10</v>
      </c>
      <c r="C10" s="2">
        <v>10</v>
      </c>
    </row>
    <row r="11" spans="2:3" ht="12.75">
      <c r="B11" s="2">
        <v>10</v>
      </c>
      <c r="C11" s="2">
        <v>10</v>
      </c>
    </row>
    <row r="12" spans="2:3" ht="12.75">
      <c r="B12" s="2">
        <v>10</v>
      </c>
      <c r="C12" s="2">
        <v>10</v>
      </c>
    </row>
    <row r="13" spans="2:3" ht="12.75">
      <c r="B13" s="2">
        <v>10</v>
      </c>
      <c r="C13" s="2">
        <v>10</v>
      </c>
    </row>
    <row r="14" spans="2:3" ht="12.75">
      <c r="B14" s="2">
        <v>10</v>
      </c>
      <c r="C14" s="2">
        <v>10</v>
      </c>
    </row>
    <row r="15" spans="2:3" ht="12.75">
      <c r="B15" s="2">
        <v>10</v>
      </c>
      <c r="C15" s="2">
        <v>10</v>
      </c>
    </row>
    <row r="16" spans="2:3" ht="12.75">
      <c r="B16" s="2">
        <v>10</v>
      </c>
      <c r="C16" s="2">
        <v>10</v>
      </c>
    </row>
    <row r="17" spans="2:3" ht="12.75">
      <c r="B17" s="2">
        <v>10</v>
      </c>
      <c r="C17" s="2">
        <v>10</v>
      </c>
    </row>
    <row r="18" spans="2:3" ht="12.75">
      <c r="B18" s="2">
        <v>10</v>
      </c>
      <c r="C18" s="2">
        <v>10</v>
      </c>
    </row>
    <row r="19" spans="2:3" ht="12.75">
      <c r="B19" s="2"/>
      <c r="C19" s="2"/>
    </row>
    <row r="20" spans="1:3" ht="12.75">
      <c r="A20" t="s">
        <v>6</v>
      </c>
      <c r="B20" s="2">
        <v>20</v>
      </c>
      <c r="C20" s="2">
        <v>11</v>
      </c>
    </row>
    <row r="21" spans="2:3" ht="12.75">
      <c r="B21" s="2">
        <v>20</v>
      </c>
      <c r="C21" s="2">
        <v>11</v>
      </c>
    </row>
    <row r="22" spans="2:3" ht="12.75">
      <c r="B22" s="2">
        <v>20</v>
      </c>
      <c r="C22" s="2">
        <v>11</v>
      </c>
    </row>
    <row r="23" spans="2:3" ht="12.75">
      <c r="B23" s="2">
        <v>20</v>
      </c>
      <c r="C23" s="2">
        <v>11</v>
      </c>
    </row>
    <row r="24" spans="2:3" ht="12.75">
      <c r="B24" s="2">
        <v>20</v>
      </c>
      <c r="C24" s="2">
        <v>11</v>
      </c>
    </row>
    <row r="25" spans="2:3" ht="12.75">
      <c r="B25" s="2">
        <v>20</v>
      </c>
      <c r="C25" s="2">
        <v>11</v>
      </c>
    </row>
    <row r="26" spans="2:3" ht="12.75">
      <c r="B26" s="2">
        <v>20</v>
      </c>
      <c r="C26" s="2">
        <v>11</v>
      </c>
    </row>
    <row r="27" spans="2:3" ht="12.75">
      <c r="B27" s="2">
        <v>20</v>
      </c>
      <c r="C27" s="2">
        <v>11</v>
      </c>
    </row>
    <row r="28" spans="2:3" ht="12.75">
      <c r="B28" s="2">
        <v>20</v>
      </c>
      <c r="C28" s="2">
        <v>11</v>
      </c>
    </row>
    <row r="29" spans="2:3" ht="12.75">
      <c r="B29" s="2">
        <v>20</v>
      </c>
      <c r="C29" s="2">
        <v>11</v>
      </c>
    </row>
    <row r="30" spans="1:7" ht="12.75">
      <c r="A30" t="s">
        <v>33</v>
      </c>
      <c r="D30" s="13"/>
      <c r="E30" s="13" t="s">
        <v>19</v>
      </c>
      <c r="F30" s="13"/>
      <c r="G30" s="13"/>
    </row>
    <row r="31" spans="1:4" ht="12.75">
      <c r="A31" s="4" t="s">
        <v>35</v>
      </c>
      <c r="B31" s="5">
        <f>VAR(B9:B18)</f>
        <v>0</v>
      </c>
      <c r="C31" s="5">
        <f>VAR(C9:C18)</f>
        <v>0</v>
      </c>
      <c r="D31" s="4" t="s">
        <v>31</v>
      </c>
    </row>
    <row r="32" spans="1:4" ht="12.75">
      <c r="A32" s="7" t="s">
        <v>38</v>
      </c>
      <c r="B32" s="8">
        <f>VAR(B20:B29)</f>
        <v>0</v>
      </c>
      <c r="C32" s="8">
        <f>VAR(C20:C29)</f>
        <v>0</v>
      </c>
      <c r="D32" s="7" t="s">
        <v>32</v>
      </c>
    </row>
    <row r="33" spans="1:4" ht="12.75">
      <c r="A33" s="7" t="s">
        <v>39</v>
      </c>
      <c r="B33" s="8">
        <f>VAR(B9:B18,B20:B29)*2</f>
        <v>52.63157894736842</v>
      </c>
      <c r="C33" s="8">
        <f>VAR(C9:C18,C20:C29)*2</f>
        <v>0.5263157894736842</v>
      </c>
      <c r="D33" s="7" t="s">
        <v>40</v>
      </c>
    </row>
    <row r="34" spans="1:4" ht="12.75">
      <c r="A34" s="7"/>
      <c r="B34" s="8"/>
      <c r="C34" s="8"/>
      <c r="D34" s="7"/>
    </row>
    <row r="35" spans="1:4" ht="12.75">
      <c r="A35" s="10" t="s">
        <v>4</v>
      </c>
      <c r="B35" s="11">
        <f>(B33-(B31+B32))/B33</f>
        <v>1</v>
      </c>
      <c r="C35" s="11">
        <f>(C33-(C31+C32))/C33</f>
        <v>1</v>
      </c>
      <c r="D35" s="7" t="s">
        <v>3</v>
      </c>
    </row>
    <row r="37" spans="1:4" ht="12.75" customHeight="1">
      <c r="A37" s="4" t="s">
        <v>17</v>
      </c>
      <c r="B37" s="14">
        <f>COUNTIF(B9:B18,"10")/10</f>
        <v>1</v>
      </c>
      <c r="C37" s="14">
        <f>COUNTIF(C9:C18,"10")/10</f>
        <v>1</v>
      </c>
      <c r="D37" s="7" t="s">
        <v>25</v>
      </c>
    </row>
    <row r="38" spans="1:4" ht="12.75">
      <c r="A38" s="7" t="s">
        <v>18</v>
      </c>
      <c r="B38" s="15">
        <f>COUNTIF(B20:B29,"10")/10</f>
        <v>0</v>
      </c>
      <c r="C38" s="15">
        <f>COUNTIF(C20:C29,"10")/10</f>
        <v>0</v>
      </c>
      <c r="D38" s="7" t="s">
        <v>26</v>
      </c>
    </row>
    <row r="39" spans="1:4" ht="12.75">
      <c r="A39" s="7" t="s">
        <v>12</v>
      </c>
      <c r="B39" s="8">
        <f>2*B37*(1-B37)</f>
        <v>0</v>
      </c>
      <c r="C39" s="8">
        <f>2*C37*(1-C37)</f>
        <v>0</v>
      </c>
      <c r="D39" s="7" t="s">
        <v>27</v>
      </c>
    </row>
    <row r="40" spans="1:4" ht="12.75">
      <c r="A40" s="7" t="s">
        <v>13</v>
      </c>
      <c r="B40" s="8">
        <f>2*B38*(1-B38)</f>
        <v>0</v>
      </c>
      <c r="C40" s="8">
        <f>2*C38*(1-C38)</f>
        <v>0</v>
      </c>
      <c r="D40" s="7" t="s">
        <v>28</v>
      </c>
    </row>
    <row r="41" spans="1:4" ht="12.75">
      <c r="A41" s="7" t="s">
        <v>14</v>
      </c>
      <c r="B41" s="8">
        <f>(B39+B40)/2</f>
        <v>0</v>
      </c>
      <c r="C41" s="8">
        <f>(C39+C40)/2</f>
        <v>0</v>
      </c>
      <c r="D41" s="7" t="s">
        <v>20</v>
      </c>
    </row>
    <row r="42" spans="1:4" ht="12.75">
      <c r="A42" s="7" t="s">
        <v>15</v>
      </c>
      <c r="B42" s="8">
        <f>2*((B37+B38)/2)*(1-(B37+B38)/2)</f>
        <v>0.5</v>
      </c>
      <c r="C42" s="8">
        <f>2*((C37+C38)/2)*(1-(C37+C38)/2)</f>
        <v>0.5</v>
      </c>
      <c r="D42" s="7" t="s">
        <v>29</v>
      </c>
    </row>
    <row r="43" spans="1:4" ht="12.75">
      <c r="A43" s="7"/>
      <c r="B43" s="8"/>
      <c r="C43" s="8"/>
      <c r="D43" s="7"/>
    </row>
    <row r="44" spans="1:4" ht="12.75">
      <c r="A44" s="10" t="s">
        <v>16</v>
      </c>
      <c r="B44" s="11">
        <f>(B42-B41)/B42</f>
        <v>1</v>
      </c>
      <c r="C44" s="11">
        <f>(C42-C41)/C42</f>
        <v>1</v>
      </c>
      <c r="D44" s="7" t="s">
        <v>30</v>
      </c>
    </row>
    <row r="45" spans="1:3" ht="12.75">
      <c r="A45" s="16"/>
      <c r="B45" s="8"/>
      <c r="C45" s="8"/>
    </row>
    <row r="46" spans="1:3" ht="12.75">
      <c r="A46" s="16"/>
      <c r="B46" s="8"/>
      <c r="C46" s="8"/>
    </row>
    <row r="49" spans="1:11" s="29" customFormat="1" ht="12.75">
      <c r="A49" s="30" t="s">
        <v>21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2.75">
      <c r="A50" s="30" t="s">
        <v>22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ht="12.75">
      <c r="B51" s="3" t="s">
        <v>10</v>
      </c>
    </row>
    <row r="52" spans="1:2" ht="12.75">
      <c r="A52" t="s">
        <v>5</v>
      </c>
      <c r="B52" s="2">
        <v>9</v>
      </c>
    </row>
    <row r="53" ht="12.75">
      <c r="B53" s="2">
        <v>10</v>
      </c>
    </row>
    <row r="54" ht="12.75">
      <c r="B54" s="2">
        <v>10</v>
      </c>
    </row>
    <row r="55" ht="12.75">
      <c r="B55" s="2">
        <v>10</v>
      </c>
    </row>
    <row r="56" ht="12.75">
      <c r="B56" s="2">
        <v>10</v>
      </c>
    </row>
    <row r="57" ht="12.75">
      <c r="B57" s="2">
        <v>10</v>
      </c>
    </row>
    <row r="58" ht="12.75">
      <c r="B58" s="2">
        <v>10</v>
      </c>
    </row>
    <row r="59" ht="12.75">
      <c r="B59" s="2">
        <v>10</v>
      </c>
    </row>
    <row r="60" ht="12.75">
      <c r="B60" s="2">
        <v>10</v>
      </c>
    </row>
    <row r="61" ht="12.75">
      <c r="B61" s="2">
        <v>10</v>
      </c>
    </row>
    <row r="62" ht="12.75">
      <c r="B62" s="2"/>
    </row>
    <row r="63" spans="1:2" ht="12.75">
      <c r="A63" t="s">
        <v>6</v>
      </c>
      <c r="B63" s="2">
        <v>12</v>
      </c>
    </row>
    <row r="64" ht="12.75">
      <c r="B64" s="2">
        <v>11</v>
      </c>
    </row>
    <row r="65" ht="12.75">
      <c r="B65" s="2">
        <v>11</v>
      </c>
    </row>
    <row r="66" ht="12.75">
      <c r="B66" s="2">
        <v>11</v>
      </c>
    </row>
    <row r="67" ht="12.75">
      <c r="B67" s="2">
        <v>11</v>
      </c>
    </row>
    <row r="68" ht="12.75">
      <c r="B68" s="2">
        <v>11</v>
      </c>
    </row>
    <row r="69" ht="12.75">
      <c r="B69" s="2">
        <v>11</v>
      </c>
    </row>
    <row r="70" ht="12.75">
      <c r="B70" s="2">
        <v>11</v>
      </c>
    </row>
    <row r="71" ht="12.75">
      <c r="B71" s="2">
        <v>11</v>
      </c>
    </row>
    <row r="72" ht="12.75">
      <c r="B72" s="2">
        <v>11</v>
      </c>
    </row>
    <row r="73" spans="1:6" ht="12.75">
      <c r="A73" t="s">
        <v>33</v>
      </c>
      <c r="D73" s="13" t="s">
        <v>19</v>
      </c>
      <c r="E73" s="13"/>
      <c r="F73" s="13"/>
    </row>
    <row r="74" spans="1:3" ht="12.75">
      <c r="A74" s="4" t="s">
        <v>35</v>
      </c>
      <c r="B74" s="5">
        <f>VAR(B52:B61)</f>
        <v>0.09999999999999748</v>
      </c>
      <c r="C74" s="4" t="s">
        <v>31</v>
      </c>
    </row>
    <row r="75" spans="1:3" ht="12.75">
      <c r="A75" s="7" t="s">
        <v>38</v>
      </c>
      <c r="B75" s="8">
        <f>VAR(B63:B72)</f>
        <v>0.10000000000001011</v>
      </c>
      <c r="C75" s="7" t="s">
        <v>32</v>
      </c>
    </row>
    <row r="76" spans="1:3" ht="12.75">
      <c r="A76" s="7" t="s">
        <v>39</v>
      </c>
      <c r="B76" s="8">
        <f>VAR(B52:B61,B63:B72)*2</f>
        <v>0.9473684210526315</v>
      </c>
      <c r="C76" s="7" t="s">
        <v>40</v>
      </c>
    </row>
    <row r="77" spans="1:3" ht="12.75">
      <c r="A77" s="7"/>
      <c r="B77" s="8"/>
      <c r="C77" s="7"/>
    </row>
    <row r="78" spans="1:3" ht="12.75">
      <c r="A78" s="10" t="s">
        <v>4</v>
      </c>
      <c r="B78" s="11">
        <f>(B76-(B74+B75))/B76</f>
        <v>0.7888888888888809</v>
      </c>
      <c r="C78" s="7" t="s">
        <v>3</v>
      </c>
    </row>
    <row r="80" spans="1:3" ht="12.75">
      <c r="A80" s="4" t="s">
        <v>17</v>
      </c>
      <c r="B80" s="14">
        <f>COUNTIF(B$52:B$61,"9")/10</f>
        <v>0.1</v>
      </c>
      <c r="C80" s="7" t="s">
        <v>45</v>
      </c>
    </row>
    <row r="81" spans="1:3" ht="12.75">
      <c r="A81" s="7" t="s">
        <v>41</v>
      </c>
      <c r="B81" s="17">
        <f>COUNTIF(B$52:B$61,"10")/10</f>
        <v>0.9</v>
      </c>
      <c r="C81" s="7" t="s">
        <v>25</v>
      </c>
    </row>
    <row r="82" spans="1:3" ht="12.75">
      <c r="A82" s="7" t="s">
        <v>42</v>
      </c>
      <c r="B82" s="17">
        <f>COUNTIF(B$52:B$61,"11")/10</f>
        <v>0</v>
      </c>
      <c r="C82" s="7" t="s">
        <v>48</v>
      </c>
    </row>
    <row r="83" spans="1:3" ht="12.75">
      <c r="A83" s="7" t="s">
        <v>53</v>
      </c>
      <c r="B83" s="17">
        <f>COUNTIF(B$52:B$61,"12")/10</f>
        <v>0</v>
      </c>
      <c r="C83" s="7" t="s">
        <v>1</v>
      </c>
    </row>
    <row r="84" spans="1:3" ht="12.75">
      <c r="A84" s="7"/>
      <c r="B84" s="16"/>
      <c r="C84" s="7"/>
    </row>
    <row r="85" spans="1:3" ht="12.75">
      <c r="A85" s="7" t="s">
        <v>18</v>
      </c>
      <c r="B85" s="17">
        <f>COUNTIF(B$63:B$72,"9")/10</f>
        <v>0</v>
      </c>
      <c r="C85" s="7" t="s">
        <v>47</v>
      </c>
    </row>
    <row r="86" spans="1:3" ht="12.75">
      <c r="A86" s="7" t="s">
        <v>43</v>
      </c>
      <c r="B86" s="17">
        <f>COUNTIF(B$63:B$72,"10")/10</f>
        <v>0</v>
      </c>
      <c r="C86" s="7" t="s">
        <v>26</v>
      </c>
    </row>
    <row r="87" spans="1:3" ht="12.75">
      <c r="A87" s="7" t="s">
        <v>44</v>
      </c>
      <c r="B87" s="17">
        <f>COUNTIF(B$63:B$72,"11")/10</f>
        <v>0.9</v>
      </c>
      <c r="C87" s="7" t="s">
        <v>48</v>
      </c>
    </row>
    <row r="88" spans="1:3" ht="12.75">
      <c r="A88" s="7" t="s">
        <v>58</v>
      </c>
      <c r="B88" s="17">
        <f>COUNTIF(B$63:B$72,"12")/10</f>
        <v>0.1</v>
      </c>
      <c r="C88" s="7" t="s">
        <v>1</v>
      </c>
    </row>
    <row r="89" spans="1:3" ht="12.75">
      <c r="A89" s="7"/>
      <c r="C89" s="7"/>
    </row>
    <row r="90" spans="1:3" ht="12.75">
      <c r="A90" s="7" t="s">
        <v>12</v>
      </c>
      <c r="B90" s="8">
        <f>(2*B80*B81)+(2*B80*B82)+(2*B80*B83)+(2*B81*B82)+(2*B81*B83)+(2*B82*B83)</f>
        <v>0.18000000000000002</v>
      </c>
      <c r="C90" s="7" t="s">
        <v>27</v>
      </c>
    </row>
    <row r="91" spans="1:3" ht="12.75">
      <c r="A91" s="7" t="s">
        <v>13</v>
      </c>
      <c r="B91" s="8">
        <f>(2*B85*B86)+(2*B85*B87)+(2*B85*B88)+(2*B86*B87)+(2*B86*B88)+(2*B87*B88)</f>
        <v>0.18000000000000002</v>
      </c>
      <c r="C91" s="7" t="s">
        <v>28</v>
      </c>
    </row>
    <row r="92" spans="1:3" ht="12.75">
      <c r="A92" s="7" t="s">
        <v>14</v>
      </c>
      <c r="B92" s="8">
        <f>(B90+B91)/2</f>
        <v>0.18000000000000002</v>
      </c>
      <c r="C92" s="7" t="s">
        <v>20</v>
      </c>
    </row>
    <row r="93" spans="1:3" ht="12.75">
      <c r="A93" s="7"/>
      <c r="C93" s="7"/>
    </row>
    <row r="94" spans="1:3" ht="12.75">
      <c r="A94" s="7" t="s">
        <v>49</v>
      </c>
      <c r="B94" s="8">
        <f>(B80+B85)/2</f>
        <v>0.05</v>
      </c>
      <c r="C94" s="7" t="s">
        <v>59</v>
      </c>
    </row>
    <row r="95" spans="1:3" ht="12.75">
      <c r="A95" s="7" t="s">
        <v>50</v>
      </c>
      <c r="B95" s="8">
        <f>(B81+B86)/2</f>
        <v>0.45</v>
      </c>
      <c r="C95" s="7" t="s">
        <v>60</v>
      </c>
    </row>
    <row r="96" spans="1:3" ht="12.75">
      <c r="A96" s="7" t="s">
        <v>51</v>
      </c>
      <c r="B96" s="8">
        <f>(B82+B87)/2</f>
        <v>0.45</v>
      </c>
      <c r="C96" s="7" t="s">
        <v>61</v>
      </c>
    </row>
    <row r="97" spans="1:3" ht="12.75">
      <c r="A97" s="7" t="s">
        <v>57</v>
      </c>
      <c r="B97" s="8">
        <f>(B83+B88)/2</f>
        <v>0.05</v>
      </c>
      <c r="C97" s="7" t="s">
        <v>0</v>
      </c>
    </row>
    <row r="98" spans="1:3" ht="12.75">
      <c r="A98" s="7" t="s">
        <v>15</v>
      </c>
      <c r="B98" s="8">
        <f>(2*B94*B95)+(2*B94*B96)+(2*B94*B97)+(2*B95*B96)+(2*B95*B97)+(2*B96*B97)</f>
        <v>0.5900000000000001</v>
      </c>
      <c r="C98" s="7" t="s">
        <v>29</v>
      </c>
    </row>
    <row r="99" spans="1:3" ht="12.75">
      <c r="A99" s="7"/>
      <c r="C99" s="7"/>
    </row>
    <row r="100" spans="1:3" ht="12.75">
      <c r="A100" s="10" t="s">
        <v>16</v>
      </c>
      <c r="B100" s="11">
        <f>(B98-B92)/B98</f>
        <v>0.6949152542372881</v>
      </c>
      <c r="C100" s="7" t="s">
        <v>30</v>
      </c>
    </row>
    <row r="101" spans="1:2" ht="12.75">
      <c r="A101" s="16"/>
      <c r="B101" s="8"/>
    </row>
    <row r="104" spans="1:11" s="29" customFormat="1" ht="12.75">
      <c r="A104" s="30" t="s">
        <v>21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2.75">
      <c r="A105" s="31" t="s">
        <v>23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ht="12.75">
      <c r="B106" s="3" t="s">
        <v>9</v>
      </c>
    </row>
    <row r="107" spans="1:2" ht="12.75">
      <c r="A107" t="s">
        <v>5</v>
      </c>
      <c r="B107" s="2">
        <v>9</v>
      </c>
    </row>
    <row r="108" ht="12.75">
      <c r="B108" s="2">
        <v>10</v>
      </c>
    </row>
    <row r="109" ht="12.75">
      <c r="B109" s="2">
        <v>10</v>
      </c>
    </row>
    <row r="110" ht="12.75">
      <c r="B110" s="2">
        <v>10</v>
      </c>
    </row>
    <row r="111" ht="12.75">
      <c r="B111" s="2">
        <v>10</v>
      </c>
    </row>
    <row r="112" ht="12.75">
      <c r="B112" s="2">
        <v>10</v>
      </c>
    </row>
    <row r="113" ht="12.75">
      <c r="B113" s="2">
        <v>10</v>
      </c>
    </row>
    <row r="114" ht="12.75">
      <c r="B114" s="2">
        <v>10</v>
      </c>
    </row>
    <row r="115" ht="12.75">
      <c r="B115" s="2">
        <v>10</v>
      </c>
    </row>
    <row r="116" ht="12.75">
      <c r="B116" s="2">
        <v>10</v>
      </c>
    </row>
    <row r="117" ht="12.75">
      <c r="B117" s="2"/>
    </row>
    <row r="118" spans="1:2" ht="12.75">
      <c r="A118" t="s">
        <v>6</v>
      </c>
      <c r="B118" s="2">
        <v>19</v>
      </c>
    </row>
    <row r="119" ht="12.75">
      <c r="B119" s="2">
        <v>20</v>
      </c>
    </row>
    <row r="120" ht="12.75">
      <c r="B120" s="2">
        <v>20</v>
      </c>
    </row>
    <row r="121" ht="12.75">
      <c r="B121" s="2">
        <v>20</v>
      </c>
    </row>
    <row r="122" ht="12.75">
      <c r="B122" s="2">
        <v>20</v>
      </c>
    </row>
    <row r="123" ht="12.75">
      <c r="B123" s="2">
        <v>20</v>
      </c>
    </row>
    <row r="124" ht="12.75">
      <c r="B124" s="2">
        <v>20</v>
      </c>
    </row>
    <row r="125" ht="12.75">
      <c r="B125" s="2">
        <v>20</v>
      </c>
    </row>
    <row r="126" ht="12.75">
      <c r="B126" s="2">
        <v>20</v>
      </c>
    </row>
    <row r="127" ht="12.75">
      <c r="B127" s="2">
        <v>20</v>
      </c>
    </row>
    <row r="128" spans="1:6" ht="12.75">
      <c r="A128" t="s">
        <v>33</v>
      </c>
      <c r="C128" s="13"/>
      <c r="D128" s="13" t="s">
        <v>19</v>
      </c>
      <c r="E128" s="13"/>
      <c r="F128" s="13"/>
    </row>
    <row r="129" spans="1:3" ht="12.75">
      <c r="A129" s="4" t="s">
        <v>35</v>
      </c>
      <c r="B129" s="6">
        <f>VAR(B107:B116)</f>
        <v>0.09999999999999748</v>
      </c>
      <c r="C129" t="s">
        <v>31</v>
      </c>
    </row>
    <row r="130" spans="1:3" ht="12.75">
      <c r="A130" s="7" t="s">
        <v>38</v>
      </c>
      <c r="B130" s="9">
        <f>VAR(B118:B127)</f>
        <v>0.10000000000001011</v>
      </c>
      <c r="C130" t="s">
        <v>32</v>
      </c>
    </row>
    <row r="131" spans="1:3" ht="12.75">
      <c r="A131" s="7" t="s">
        <v>39</v>
      </c>
      <c r="B131" s="9">
        <f>VAR(B107:B116,B118:B127)*2</f>
        <v>52.821052631578965</v>
      </c>
      <c r="C131" t="s">
        <v>40</v>
      </c>
    </row>
    <row r="132" spans="1:2" ht="12.75">
      <c r="A132" s="7"/>
      <c r="B132" s="9"/>
    </row>
    <row r="133" spans="1:3" ht="12.75">
      <c r="A133" s="10" t="s">
        <v>4</v>
      </c>
      <c r="B133" s="12">
        <f>(B131-(B129+B130))/B131</f>
        <v>0.9962136309286567</v>
      </c>
      <c r="C133" t="s">
        <v>3</v>
      </c>
    </row>
    <row r="135" spans="1:3" ht="12.75">
      <c r="A135" s="4" t="s">
        <v>17</v>
      </c>
      <c r="B135" s="14">
        <f>COUNTIF(B$107:B$116,"9")/10</f>
        <v>0.1</v>
      </c>
      <c r="C135" s="7" t="s">
        <v>45</v>
      </c>
    </row>
    <row r="136" spans="1:3" ht="12.75">
      <c r="A136" s="7" t="s">
        <v>41</v>
      </c>
      <c r="B136" s="17">
        <f>COUNTIF(B$107:B$116,"10")/10</f>
        <v>0.9</v>
      </c>
      <c r="C136" s="7" t="s">
        <v>25</v>
      </c>
    </row>
    <row r="137" spans="1:3" ht="12.75">
      <c r="A137" s="7" t="s">
        <v>42</v>
      </c>
      <c r="B137" s="17">
        <f>COUNTIF(B$107:B$116,"19")/10</f>
        <v>0</v>
      </c>
      <c r="C137" s="7" t="s">
        <v>52</v>
      </c>
    </row>
    <row r="138" spans="1:3" ht="12.75">
      <c r="A138" s="7" t="s">
        <v>53</v>
      </c>
      <c r="B138" s="17">
        <f>COUNTIF(B$107:B$116,"20")/10</f>
        <v>0</v>
      </c>
      <c r="C138" s="7" t="s">
        <v>54</v>
      </c>
    </row>
    <row r="139" spans="1:3" ht="12.75">
      <c r="A139" s="7"/>
      <c r="B139" s="17"/>
      <c r="C139" s="7"/>
    </row>
    <row r="140" spans="1:3" ht="12.75">
      <c r="A140" s="7" t="s">
        <v>18</v>
      </c>
      <c r="B140" s="17">
        <f>COUNTIF(B$118:B$127,"9")/10</f>
        <v>0</v>
      </c>
      <c r="C140" s="7" t="s">
        <v>47</v>
      </c>
    </row>
    <row r="141" spans="1:3" ht="12.75">
      <c r="A141" s="7" t="s">
        <v>43</v>
      </c>
      <c r="B141" s="17">
        <f>COUNTIF(B$118:B$127,"10")/10</f>
        <v>0</v>
      </c>
      <c r="C141" s="7" t="s">
        <v>26</v>
      </c>
    </row>
    <row r="142" spans="1:3" ht="12.75">
      <c r="A142" s="7" t="s">
        <v>44</v>
      </c>
      <c r="B142" s="17">
        <f>COUNTIF(B$118:B$127,"19")/10</f>
        <v>0.1</v>
      </c>
      <c r="C142" s="7" t="s">
        <v>55</v>
      </c>
    </row>
    <row r="143" spans="1:3" ht="12.75">
      <c r="A143" s="7" t="s">
        <v>58</v>
      </c>
      <c r="B143" s="17">
        <f>COUNTIF(B$118:B$127,"20")/10</f>
        <v>0.9</v>
      </c>
      <c r="C143" s="7" t="s">
        <v>56</v>
      </c>
    </row>
    <row r="144" spans="1:2" ht="12.75">
      <c r="A144" s="7"/>
      <c r="B144" s="18"/>
    </row>
    <row r="145" spans="1:3" ht="12.75">
      <c r="A145" s="7" t="s">
        <v>12</v>
      </c>
      <c r="B145" s="9">
        <f>(2*B135*B136)+(2*B135*B137)+(2*B135*B138)+(2*B136*B137)+(2*B136*B138)+(2*B137*B138)</f>
        <v>0.18000000000000002</v>
      </c>
      <c r="C145" t="s">
        <v>27</v>
      </c>
    </row>
    <row r="146" spans="1:3" ht="12.75">
      <c r="A146" s="7" t="s">
        <v>13</v>
      </c>
      <c r="B146" s="9">
        <f>(2*B140*B141)+(2*B140*B142)+(2*B140*B143)+(2*B141*B142)+(2*B141*B143)+(2*B142*B143)</f>
        <v>0.18000000000000002</v>
      </c>
      <c r="C146" t="s">
        <v>28</v>
      </c>
    </row>
    <row r="147" spans="1:3" ht="12.75">
      <c r="A147" s="7" t="s">
        <v>14</v>
      </c>
      <c r="B147" s="9">
        <f>(B145+B146)/2</f>
        <v>0.18000000000000002</v>
      </c>
      <c r="C147" t="s">
        <v>20</v>
      </c>
    </row>
    <row r="148" spans="1:2" ht="12.75">
      <c r="A148" s="7"/>
      <c r="B148" s="9"/>
    </row>
    <row r="149" spans="1:3" ht="12.75">
      <c r="A149" s="7" t="s">
        <v>49</v>
      </c>
      <c r="B149" s="9">
        <f>(B135+B140)/2</f>
        <v>0.05</v>
      </c>
      <c r="C149" t="s">
        <v>59</v>
      </c>
    </row>
    <row r="150" spans="1:3" ht="12.75">
      <c r="A150" s="7" t="s">
        <v>50</v>
      </c>
      <c r="B150" s="9">
        <f>(B136+B141)/2</f>
        <v>0.45</v>
      </c>
      <c r="C150" t="s">
        <v>60</v>
      </c>
    </row>
    <row r="151" spans="1:3" ht="12.75">
      <c r="A151" s="7" t="s">
        <v>51</v>
      </c>
      <c r="B151" s="9">
        <f>(B137+B142)/2</f>
        <v>0.05</v>
      </c>
      <c r="C151" t="s">
        <v>61</v>
      </c>
    </row>
    <row r="152" spans="1:3" ht="12.75">
      <c r="A152" s="7" t="s">
        <v>57</v>
      </c>
      <c r="B152" s="9">
        <f>(B138+B143)/2</f>
        <v>0.45</v>
      </c>
      <c r="C152" t="s">
        <v>0</v>
      </c>
    </row>
    <row r="153" spans="1:3" ht="12.75">
      <c r="A153" s="7" t="s">
        <v>15</v>
      </c>
      <c r="B153" s="9">
        <f>(2*B149*B150)+(2*B149*B151)+(2*B149*B152)+(2*B150*B151)+(2*B150*B152)+(2*B151*B152)</f>
        <v>0.5900000000000001</v>
      </c>
      <c r="C153" t="s">
        <v>29</v>
      </c>
    </row>
    <row r="154" spans="1:2" ht="12.75">
      <c r="A154" s="7"/>
      <c r="B154" s="9"/>
    </row>
    <row r="155" spans="1:3" ht="12.75">
      <c r="A155" s="10" t="s">
        <v>16</v>
      </c>
      <c r="B155" s="12">
        <f>(B153-B147)/B153</f>
        <v>0.6949152542372881</v>
      </c>
      <c r="C155" t="s">
        <v>30</v>
      </c>
    </row>
  </sheetData>
  <printOptions/>
  <pageMargins left="0.75" right="0.75" top="0.71" bottom="0.6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Hamilton</dc:creator>
  <cp:keywords/>
  <dc:description/>
  <cp:lastModifiedBy>Matthew Hamilton</cp:lastModifiedBy>
  <cp:lastPrinted>2003-10-07T15:04:51Z</cp:lastPrinted>
  <dcterms:created xsi:type="dcterms:W3CDTF">2003-06-23T20:16:47Z</dcterms:created>
  <cp:category/>
  <cp:version/>
  <cp:contentType/>
  <cp:contentStatus/>
</cp:coreProperties>
</file>